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545"/>
  </bookViews>
  <sheets>
    <sheet name="ANALYSIS" sheetId="1" r:id="rId1"/>
    <sheet name="AMORT" sheetId="2" r:id="rId2"/>
  </sheets>
  <definedNames>
    <definedName name="NPER" localSheetId="1">AMORT!$C$7</definedName>
    <definedName name="PAYMENT" localSheetId="1">AMORT!$C$8</definedName>
    <definedName name="PV" localSheetId="1">AMORT!$C$2</definedName>
    <definedName name="RATE" localSheetId="1">AMORT!$C$5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1" i="1" s="1"/>
  <c r="C13" i="1" l="1"/>
  <c r="C6" i="2" l="1"/>
  <c r="C3" i="2"/>
  <c r="K14" i="1"/>
  <c r="K16" i="1" s="1"/>
  <c r="K18" i="1" s="1"/>
  <c r="K42" i="1" s="1"/>
  <c r="K19" i="1" s="1"/>
  <c r="J14" i="1"/>
  <c r="J16" i="1" s="1"/>
  <c r="J18" i="1" s="1"/>
  <c r="J42" i="1" s="1"/>
  <c r="J19" i="1" s="1"/>
  <c r="K20" i="1" l="1"/>
  <c r="K22" i="1" s="1"/>
  <c r="J20" i="1"/>
  <c r="J22" i="1" s="1"/>
  <c r="B12" i="2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C7" i="2"/>
  <c r="C5" i="2"/>
  <c r="I14" i="1"/>
  <c r="I16" i="1" s="1"/>
  <c r="I18" i="1" s="1"/>
  <c r="I42" i="1" s="1"/>
  <c r="I19" i="1" s="1"/>
  <c r="C22" i="1" l="1"/>
  <c r="C2" i="2" s="1"/>
  <c r="E11" i="2" s="1"/>
  <c r="I20" i="1"/>
  <c r="I21" i="1" s="1"/>
  <c r="J21" i="1"/>
  <c r="K21" i="1"/>
  <c r="I22" i="1" l="1"/>
  <c r="C42" i="2"/>
  <c r="C17" i="2"/>
  <c r="C56" i="2"/>
  <c r="C77" i="2"/>
  <c r="C45" i="2"/>
  <c r="C21" i="2"/>
  <c r="C69" i="2"/>
  <c r="C37" i="2"/>
  <c r="C40" i="2"/>
  <c r="C66" i="2"/>
  <c r="C61" i="2"/>
  <c r="C54" i="2"/>
  <c r="C26" i="2"/>
  <c r="C76" i="2"/>
  <c r="C13" i="2"/>
  <c r="C82" i="2"/>
  <c r="C25" i="2"/>
  <c r="C53" i="2"/>
  <c r="C85" i="2"/>
  <c r="C14" i="2"/>
  <c r="C18" i="2"/>
  <c r="C22" i="2"/>
  <c r="C39" i="2"/>
  <c r="C74" i="2"/>
  <c r="C52" i="2"/>
  <c r="C84" i="2"/>
  <c r="C58" i="2"/>
  <c r="C83" i="2"/>
  <c r="C75" i="2"/>
  <c r="C67" i="2"/>
  <c r="C59" i="2"/>
  <c r="C51" i="2"/>
  <c r="C30" i="2"/>
  <c r="C70" i="2"/>
  <c r="C48" i="2"/>
  <c r="C35" i="2"/>
  <c r="C41" i="2"/>
  <c r="C36" i="2"/>
  <c r="C15" i="2"/>
  <c r="C19" i="2"/>
  <c r="C23" i="2"/>
  <c r="C34" i="2"/>
  <c r="C68" i="2"/>
  <c r="C46" i="2"/>
  <c r="C78" i="2"/>
  <c r="C50" i="2"/>
  <c r="C81" i="2"/>
  <c r="C73" i="2"/>
  <c r="C65" i="2"/>
  <c r="C57" i="2"/>
  <c r="C49" i="2"/>
  <c r="C24" i="2"/>
  <c r="C64" i="2"/>
  <c r="C31" i="2"/>
  <c r="C44" i="2"/>
  <c r="C43" i="2"/>
  <c r="C12" i="2"/>
  <c r="C16" i="2"/>
  <c r="C20" i="2"/>
  <c r="C8" i="2"/>
  <c r="C28" i="2"/>
  <c r="C62" i="2"/>
  <c r="C32" i="2"/>
  <c r="C72" i="2"/>
  <c r="C29" i="2"/>
  <c r="C79" i="2"/>
  <c r="C71" i="2"/>
  <c r="C63" i="2"/>
  <c r="C55" i="2"/>
  <c r="C47" i="2"/>
  <c r="C80" i="2"/>
  <c r="C60" i="2"/>
  <c r="C27" i="2"/>
  <c r="C33" i="2"/>
  <c r="C38" i="2"/>
  <c r="K27" i="1" l="1"/>
  <c r="E12" i="2"/>
  <c r="I27" i="1"/>
  <c r="J27" i="1"/>
  <c r="D28" i="2"/>
  <c r="D34" i="2"/>
  <c r="D42" i="2"/>
  <c r="D84" i="2"/>
  <c r="D13" i="2"/>
  <c r="D61" i="2"/>
  <c r="D31" i="2"/>
  <c r="D60" i="2"/>
  <c r="D17" i="2"/>
  <c r="D57" i="2"/>
  <c r="D35" i="2"/>
  <c r="D85" i="2"/>
  <c r="D25" i="2"/>
  <c r="D47" i="2"/>
  <c r="D22" i="2"/>
  <c r="D78" i="2"/>
  <c r="D51" i="2"/>
  <c r="D54" i="2"/>
  <c r="D66" i="2"/>
  <c r="D79" i="2"/>
  <c r="D41" i="2"/>
  <c r="D46" i="2"/>
  <c r="D67" i="2"/>
  <c r="D53" i="2"/>
  <c r="D82" i="2"/>
  <c r="D29" i="2"/>
  <c r="D62" i="2"/>
  <c r="D65" i="2"/>
  <c r="D23" i="2"/>
  <c r="D52" i="2"/>
  <c r="D18" i="2"/>
  <c r="D40" i="2"/>
  <c r="D19" i="2"/>
  <c r="D64" i="2"/>
  <c r="D73" i="2"/>
  <c r="D70" i="2"/>
  <c r="D76" i="2"/>
  <c r="D26" i="2"/>
  <c r="D43" i="2"/>
  <c r="D72" i="2"/>
  <c r="D38" i="2"/>
  <c r="D80" i="2"/>
  <c r="D71" i="2"/>
  <c r="D32" i="2"/>
  <c r="D20" i="2"/>
  <c r="D44" i="2"/>
  <c r="D49" i="2"/>
  <c r="D81" i="2"/>
  <c r="D68" i="2"/>
  <c r="D15" i="2"/>
  <c r="D48" i="2"/>
  <c r="D59" i="2"/>
  <c r="D58" i="2"/>
  <c r="D39" i="2"/>
  <c r="D14" i="2"/>
  <c r="D12" i="2"/>
  <c r="D75" i="2"/>
  <c r="D74" i="2"/>
  <c r="D69" i="2"/>
  <c r="D55" i="2"/>
  <c r="D16" i="2"/>
  <c r="D21" i="2"/>
  <c r="D36" i="2"/>
  <c r="D24" i="2"/>
  <c r="D50" i="2"/>
  <c r="D37" i="2"/>
  <c r="D30" i="2"/>
  <c r="D83" i="2"/>
  <c r="D33" i="2"/>
  <c r="D45" i="2"/>
  <c r="D77" i="2"/>
  <c r="D56" i="2"/>
  <c r="D27" i="2"/>
  <c r="D63" i="2"/>
  <c r="E13" i="2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J23" i="1" l="1"/>
  <c r="J24" i="1" s="1"/>
  <c r="J25" i="1" s="1"/>
  <c r="K23" i="1"/>
  <c r="K24" i="1" s="1"/>
  <c r="K25" i="1" s="1"/>
  <c r="I23" i="1"/>
  <c r="I24" i="1" s="1"/>
  <c r="I25" i="1" l="1"/>
  <c r="I28" i="1" s="1"/>
  <c r="I29" i="1" s="1"/>
  <c r="K28" i="1"/>
  <c r="K29" i="1" s="1"/>
  <c r="J28" i="1"/>
  <c r="J29" i="1" s="1"/>
</calcChain>
</file>

<file path=xl/sharedStrings.xml><?xml version="1.0" encoding="utf-8"?>
<sst xmlns="http://schemas.openxmlformats.org/spreadsheetml/2006/main" count="71" uniqueCount="70">
  <si>
    <t>3248 West Lake Mary Blvd Ste 1220</t>
  </si>
  <si>
    <t>Lake Mary, FL  32746</t>
  </si>
  <si>
    <t>LOCATION</t>
  </si>
  <si>
    <t>FINANCIAL ANALYSIS</t>
  </si>
  <si>
    <t>ANNUALIZED OPERATING DATA</t>
  </si>
  <si>
    <t>INCOME</t>
  </si>
  <si>
    <t>All Units at Current Market Rent</t>
  </si>
  <si>
    <t>Down Payment</t>
  </si>
  <si>
    <t>Less: Loss to Lease</t>
  </si>
  <si>
    <t>Number of Units</t>
  </si>
  <si>
    <t>Gross Potential Rent</t>
  </si>
  <si>
    <t>Price/Unit</t>
  </si>
  <si>
    <t>Other Income</t>
  </si>
  <si>
    <t>Gross Potential Income</t>
  </si>
  <si>
    <t>Year Built</t>
  </si>
  <si>
    <t>Less: Vacancy/Deductions</t>
  </si>
  <si>
    <t>Effective Gross Income</t>
  </si>
  <si>
    <t>FINANCING</t>
  </si>
  <si>
    <t>Less Expenses</t>
  </si>
  <si>
    <t>Net Operating Income</t>
  </si>
  <si>
    <t>Net Cash Flow Before Debt Service</t>
  </si>
  <si>
    <t>Debt Service</t>
  </si>
  <si>
    <t>Principal Reduction</t>
  </si>
  <si>
    <t>Total Return</t>
  </si>
  <si>
    <t>EXPENSES</t>
  </si>
  <si>
    <t>Real Estate Taxes</t>
  </si>
  <si>
    <t>Insurance</t>
  </si>
  <si>
    <t>Utilities</t>
  </si>
  <si>
    <t>Repairs &amp; Maintenance</t>
  </si>
  <si>
    <t>Grounds Contract</t>
  </si>
  <si>
    <t>Marketing &amp; Promotion</t>
  </si>
  <si>
    <t>Payroll</t>
  </si>
  <si>
    <t>Management Fee</t>
  </si>
  <si>
    <t>General &amp; Administrative</t>
  </si>
  <si>
    <t>Reserve for Replacements</t>
  </si>
  <si>
    <t>Total Expenses</t>
  </si>
  <si>
    <t>Loan Amount</t>
  </si>
  <si>
    <t>Interest Rate</t>
  </si>
  <si>
    <t>Amortization</t>
  </si>
  <si>
    <t>COMMENT</t>
  </si>
  <si>
    <t>VALUE</t>
  </si>
  <si>
    <t>VARIABLE</t>
  </si>
  <si>
    <t>LOAN AMOUNT</t>
  </si>
  <si>
    <t>PV</t>
  </si>
  <si>
    <t>ANNUAL INTEREST RATE</t>
  </si>
  <si>
    <t>PAYMENTS /YEAR</t>
  </si>
  <si>
    <t>RATE/PERIOD</t>
  </si>
  <si>
    <t>RATE</t>
  </si>
  <si>
    <t>NUMBER OF YEARS</t>
  </si>
  <si>
    <t>TOTAL NUMBER OF PAYMENTS</t>
  </si>
  <si>
    <t>NPER</t>
  </si>
  <si>
    <t>PAYMENT</t>
  </si>
  <si>
    <t>PERIOD</t>
  </si>
  <si>
    <t>PRINCIPAL</t>
  </si>
  <si>
    <t>INTEREST</t>
  </si>
  <si>
    <t>BALANCE</t>
  </si>
  <si>
    <t>Year 1</t>
  </si>
  <si>
    <t>Year 2</t>
  </si>
  <si>
    <t>Cash Return</t>
  </si>
  <si>
    <t>Total Return Including Principal Paydown</t>
  </si>
  <si>
    <t>Interest Only Payment</t>
  </si>
  <si>
    <t>Renovations</t>
  </si>
  <si>
    <t>Offer to Seller</t>
  </si>
  <si>
    <t>Total Price</t>
  </si>
  <si>
    <t>Addl Cash to Close</t>
  </si>
  <si>
    <t>8/17 to 7/18</t>
  </si>
  <si>
    <t>Mosley Reat Estate Consulting LLC</t>
  </si>
  <si>
    <t>1-239-839-5116</t>
  </si>
  <si>
    <t>ABC Apartments</t>
  </si>
  <si>
    <t>Somewhere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</si>
</sst>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24"/>
      <color rgb="FF006100"/>
      <name val="Times New Roman"/>
      <family val="1"/>
    </font>
    <font>
      <sz val="16"/>
      <color theme="7" tint="-0.249977111117893"/>
      <name val="Times New Roman"/>
      <family val="1"/>
    </font>
    <font>
      <sz val="16"/>
      <color theme="0"/>
      <name val="Calibri Light"/>
      <family val="2"/>
      <scheme val="major"/>
    </font>
    <font>
      <sz val="12"/>
      <color rgb="FF3F3F76"/>
      <name val="Times New Roman"/>
      <family val="1"/>
    </font>
    <font>
      <sz val="36"/>
      <color theme="0"/>
      <name val="Calibri Light"/>
      <family val="2"/>
      <scheme val="major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theme="0"/>
      <name val="Times New Roman"/>
      <family val="1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Times New Roman"/>
      <family val="1"/>
    </font>
    <font>
      <sz val="11"/>
      <color theme="3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2"/>
      <color rgb="FF006100"/>
      <name val="Times New Roman"/>
      <family val="1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0" borderId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4" fillId="2" borderId="0" xfId="3" applyFont="1"/>
    <xf numFmtId="0" fontId="1" fillId="0" borderId="0" xfId="5"/>
    <xf numFmtId="0" fontId="5" fillId="0" borderId="0" xfId="5" applyFont="1" applyFill="1" applyAlignment="1"/>
    <xf numFmtId="0" fontId="6" fillId="0" borderId="0" xfId="5" applyFont="1" applyFill="1" applyAlignment="1"/>
    <xf numFmtId="0" fontId="8" fillId="0" borderId="0" xfId="5" applyFont="1" applyFill="1" applyAlignment="1">
      <alignment vertical="center"/>
    </xf>
    <xf numFmtId="0" fontId="9" fillId="0" borderId="0" xfId="5" applyFont="1"/>
    <xf numFmtId="0" fontId="5" fillId="0" borderId="0" xfId="5" applyFont="1" applyFill="1" applyAlignment="1">
      <alignment horizontal="center"/>
    </xf>
    <xf numFmtId="0" fontId="10" fillId="0" borderId="2" xfId="5" applyFont="1" applyFill="1" applyBorder="1" applyAlignment="1">
      <alignment horizontal="left"/>
    </xf>
    <xf numFmtId="0" fontId="11" fillId="0" borderId="0" xfId="5" applyFont="1" applyFill="1" applyProtection="1">
      <protection locked="0"/>
    </xf>
    <xf numFmtId="0" fontId="12" fillId="0" borderId="0" xfId="5" applyFont="1" applyFill="1"/>
    <xf numFmtId="164" fontId="14" fillId="0" borderId="11" xfId="6" applyNumberFormat="1" applyFont="1" applyFill="1" applyBorder="1"/>
    <xf numFmtId="0" fontId="10" fillId="0" borderId="0" xfId="5" applyFont="1" applyFill="1" applyAlignment="1" applyProtection="1">
      <alignment horizontal="left"/>
      <protection locked="0"/>
    </xf>
    <xf numFmtId="40" fontId="9" fillId="0" borderId="12" xfId="6" applyNumberFormat="1" applyFont="1" applyFill="1" applyBorder="1" applyProtection="1">
      <protection locked="0"/>
    </xf>
    <xf numFmtId="165" fontId="14" fillId="0" borderId="11" xfId="6" applyNumberFormat="1" applyFont="1" applyFill="1" applyBorder="1" applyProtection="1">
      <protection locked="0"/>
    </xf>
    <xf numFmtId="6" fontId="1" fillId="0" borderId="0" xfId="5" applyNumberFormat="1" applyFill="1"/>
    <xf numFmtId="165" fontId="14" fillId="0" borderId="13" xfId="6" applyNumberFormat="1" applyFont="1" applyFill="1" applyBorder="1" applyProtection="1"/>
    <xf numFmtId="164" fontId="14" fillId="0" borderId="11" xfId="6" applyNumberFormat="1" applyFont="1" applyFill="1" applyBorder="1" applyProtection="1">
      <protection locked="0"/>
    </xf>
    <xf numFmtId="0" fontId="12" fillId="0" borderId="0" xfId="5" applyFont="1"/>
    <xf numFmtId="165" fontId="14" fillId="0" borderId="11" xfId="6" applyNumberFormat="1" applyFont="1" applyFill="1" applyBorder="1"/>
    <xf numFmtId="0" fontId="14" fillId="0" borderId="11" xfId="6" applyNumberFormat="1" applyFont="1" applyFill="1" applyBorder="1" applyProtection="1">
      <protection locked="0"/>
    </xf>
    <xf numFmtId="165" fontId="14" fillId="0" borderId="13" xfId="6" applyNumberFormat="1" applyFont="1" applyFill="1" applyBorder="1"/>
    <xf numFmtId="165" fontId="14" fillId="0" borderId="14" xfId="6" applyNumberFormat="1" applyFont="1" applyFill="1" applyBorder="1"/>
    <xf numFmtId="0" fontId="10" fillId="0" borderId="15" xfId="5" applyFont="1" applyFill="1" applyBorder="1" applyAlignment="1">
      <alignment horizontal="left"/>
    </xf>
    <xf numFmtId="40" fontId="9" fillId="0" borderId="16" xfId="6" applyNumberFormat="1" applyFont="1" applyFill="1" applyBorder="1"/>
    <xf numFmtId="0" fontId="10" fillId="0" borderId="0" xfId="5" applyFont="1" applyFill="1" applyBorder="1" applyAlignment="1">
      <alignment horizontal="left"/>
    </xf>
    <xf numFmtId="40" fontId="9" fillId="0" borderId="14" xfId="6" applyNumberFormat="1" applyFont="1" applyFill="1" applyBorder="1"/>
    <xf numFmtId="0" fontId="10" fillId="0" borderId="0" xfId="5" applyFont="1" applyFill="1" applyAlignment="1">
      <alignment horizontal="left"/>
    </xf>
    <xf numFmtId="40" fontId="9" fillId="0" borderId="0" xfId="6" applyNumberFormat="1" applyFont="1" applyFill="1" applyBorder="1"/>
    <xf numFmtId="0" fontId="9" fillId="0" borderId="14" xfId="5" applyFont="1" applyFill="1" applyBorder="1" applyAlignment="1" applyProtection="1">
      <alignment horizontal="left" indent="1"/>
      <protection locked="0"/>
    </xf>
    <xf numFmtId="0" fontId="9" fillId="0" borderId="12" xfId="5" applyFont="1" applyFill="1" applyBorder="1" applyAlignment="1" applyProtection="1">
      <alignment horizontal="left" indent="1"/>
      <protection locked="0"/>
    </xf>
    <xf numFmtId="0" fontId="9" fillId="0" borderId="17" xfId="5" applyFont="1" applyFill="1" applyBorder="1" applyAlignment="1">
      <alignment horizontal="left" indent="1"/>
    </xf>
    <xf numFmtId="165" fontId="14" fillId="0" borderId="18" xfId="5" applyNumberFormat="1" applyFont="1" applyFill="1" applyBorder="1" applyProtection="1">
      <protection locked="0"/>
    </xf>
    <xf numFmtId="165" fontId="14" fillId="0" borderId="0" xfId="5" applyNumberFormat="1" applyFont="1" applyFill="1" applyProtection="1">
      <protection locked="0"/>
    </xf>
    <xf numFmtId="165" fontId="14" fillId="0" borderId="9" xfId="5" applyNumberFormat="1" applyFont="1" applyFill="1" applyBorder="1" applyProtection="1">
      <protection locked="0"/>
    </xf>
    <xf numFmtId="165" fontId="14" fillId="0" borderId="19" xfId="5" applyNumberFormat="1" applyFont="1" applyFill="1" applyBorder="1"/>
    <xf numFmtId="166" fontId="14" fillId="0" borderId="20" xfId="2" applyNumberFormat="1" applyFont="1" applyFill="1" applyBorder="1"/>
    <xf numFmtId="165" fontId="14" fillId="0" borderId="0" xfId="6" applyNumberFormat="1" applyFont="1" applyFill="1" applyBorder="1"/>
    <xf numFmtId="10" fontId="1" fillId="0" borderId="0" xfId="7" applyNumberFormat="1" applyFont="1" applyFill="1" applyProtection="1">
      <protection locked="0"/>
    </xf>
    <xf numFmtId="0" fontId="1" fillId="0" borderId="0" xfId="5" applyFill="1" applyProtection="1">
      <protection locked="0"/>
    </xf>
    <xf numFmtId="165" fontId="0" fillId="0" borderId="22" xfId="0" applyNumberFormat="1" applyBorder="1"/>
    <xf numFmtId="0" fontId="4" fillId="2" borderId="0" xfId="3" applyFont="1" applyAlignment="1">
      <alignment horizontal="center" textRotation="180"/>
    </xf>
    <xf numFmtId="0" fontId="0" fillId="0" borderId="9" xfId="0" applyBorder="1" applyAlignment="1">
      <alignment horizontal="center"/>
    </xf>
    <xf numFmtId="44" fontId="0" fillId="0" borderId="0" xfId="1" applyFont="1"/>
    <xf numFmtId="10" fontId="0" fillId="0" borderId="0" xfId="0" applyNumberFormat="1"/>
    <xf numFmtId="8" fontId="0" fillId="0" borderId="0" xfId="0" applyNumberFormat="1"/>
    <xf numFmtId="0" fontId="0" fillId="0" borderId="9" xfId="0" applyBorder="1"/>
    <xf numFmtId="14" fontId="0" fillId="0" borderId="0" xfId="0" applyNumberFormat="1"/>
    <xf numFmtId="165" fontId="16" fillId="0" borderId="0" xfId="8" applyNumberFormat="1" applyFont="1"/>
    <xf numFmtId="0" fontId="17" fillId="0" borderId="2" xfId="5" applyFont="1" applyFill="1" applyBorder="1" applyAlignment="1" applyProtection="1">
      <alignment horizontal="center"/>
      <protection locked="0"/>
    </xf>
    <xf numFmtId="0" fontId="18" fillId="2" borderId="0" xfId="3" applyFont="1"/>
    <xf numFmtId="0" fontId="19" fillId="0" borderId="0" xfId="0" applyFont="1"/>
    <xf numFmtId="0" fontId="19" fillId="0" borderId="0" xfId="5" applyFont="1"/>
    <xf numFmtId="0" fontId="15" fillId="0" borderId="0" xfId="3" applyFont="1" applyFill="1" applyAlignment="1">
      <alignment horizontal="right"/>
    </xf>
    <xf numFmtId="40" fontId="15" fillId="0" borderId="14" xfId="3" applyNumberFormat="1" applyFont="1" applyFill="1" applyBorder="1"/>
    <xf numFmtId="166" fontId="15" fillId="0" borderId="0" xfId="3" applyNumberFormat="1" applyFont="1" applyFill="1" applyBorder="1"/>
    <xf numFmtId="0" fontId="15" fillId="0" borderId="0" xfId="3" applyFont="1" applyFill="1" applyAlignment="1">
      <alignment horizontal="left"/>
    </xf>
    <xf numFmtId="165" fontId="2" fillId="0" borderId="0" xfId="3" applyNumberFormat="1" applyFill="1" applyBorder="1"/>
    <xf numFmtId="0" fontId="15" fillId="4" borderId="0" xfId="3" applyFont="1" applyFill="1" applyAlignment="1">
      <alignment horizontal="left"/>
    </xf>
    <xf numFmtId="40" fontId="15" fillId="4" borderId="14" xfId="3" applyNumberFormat="1" applyFont="1" applyFill="1" applyBorder="1"/>
    <xf numFmtId="165" fontId="2" fillId="4" borderId="9" xfId="3" applyNumberFormat="1" applyFill="1" applyBorder="1"/>
    <xf numFmtId="0" fontId="15" fillId="4" borderId="0" xfId="3" applyFont="1" applyFill="1" applyAlignment="1">
      <alignment horizontal="right"/>
    </xf>
    <xf numFmtId="166" fontId="15" fillId="4" borderId="0" xfId="3" applyNumberFormat="1" applyFont="1" applyFill="1" applyBorder="1"/>
    <xf numFmtId="0" fontId="15" fillId="5" borderId="0" xfId="3" applyFont="1" applyFill="1" applyBorder="1" applyAlignment="1">
      <alignment horizontal="left"/>
    </xf>
    <xf numFmtId="40" fontId="15" fillId="5" borderId="0" xfId="3" applyNumberFormat="1" applyFont="1" applyFill="1" applyBorder="1"/>
    <xf numFmtId="165" fontId="2" fillId="5" borderId="21" xfId="3" applyNumberFormat="1" applyFill="1" applyBorder="1"/>
    <xf numFmtId="0" fontId="15" fillId="5" borderId="0" xfId="3" applyFont="1" applyFill="1" applyBorder="1" applyAlignment="1">
      <alignment horizontal="right"/>
    </xf>
    <xf numFmtId="166" fontId="15" fillId="5" borderId="19" xfId="3" applyNumberFormat="1" applyFont="1" applyFill="1" applyBorder="1"/>
    <xf numFmtId="9" fontId="1" fillId="0" borderId="0" xfId="5" applyNumberFormat="1"/>
    <xf numFmtId="164" fontId="14" fillId="0" borderId="13" xfId="6" applyNumberFormat="1" applyFont="1" applyFill="1" applyBorder="1"/>
    <xf numFmtId="0" fontId="12" fillId="0" borderId="3" xfId="5" applyFont="1" applyFill="1" applyBorder="1"/>
    <xf numFmtId="0" fontId="1" fillId="0" borderId="4" xfId="5" applyBorder="1"/>
    <xf numFmtId="164" fontId="14" fillId="0" borderId="23" xfId="6" applyNumberFormat="1" applyFont="1" applyFill="1" applyBorder="1"/>
    <xf numFmtId="0" fontId="12" fillId="0" borderId="8" xfId="5" applyFont="1" applyFill="1" applyBorder="1"/>
    <xf numFmtId="0" fontId="1" fillId="0" borderId="9" xfId="5" applyBorder="1"/>
    <xf numFmtId="164" fontId="14" fillId="0" borderId="24" xfId="6" applyNumberFormat="1" applyFont="1" applyFill="1" applyBorder="1"/>
    <xf numFmtId="0" fontId="4" fillId="2" borderId="0" xfId="3" applyFont="1" applyAlignment="1">
      <alignment horizontal="center" vertical="top" textRotation="180"/>
    </xf>
    <xf numFmtId="0" fontId="7" fillId="3" borderId="3" xfId="4" applyFont="1" applyBorder="1" applyAlignment="1" applyProtection="1">
      <alignment horizontal="left"/>
      <protection locked="0"/>
    </xf>
    <xf numFmtId="0" fontId="7" fillId="3" borderId="4" xfId="4" applyFont="1" applyBorder="1" applyAlignment="1" applyProtection="1">
      <alignment horizontal="left"/>
      <protection locked="0"/>
    </xf>
    <xf numFmtId="0" fontId="7" fillId="3" borderId="5" xfId="4" applyFont="1" applyBorder="1" applyAlignment="1" applyProtection="1">
      <alignment horizontal="left"/>
      <protection locked="0"/>
    </xf>
    <xf numFmtId="0" fontId="7" fillId="3" borderId="6" xfId="4" applyFont="1" applyBorder="1" applyAlignment="1" applyProtection="1">
      <alignment horizontal="left"/>
      <protection locked="0"/>
    </xf>
    <xf numFmtId="0" fontId="7" fillId="3" borderId="0" xfId="4" applyFont="1" applyBorder="1" applyAlignment="1" applyProtection="1">
      <alignment horizontal="left"/>
      <protection locked="0"/>
    </xf>
    <xf numFmtId="0" fontId="7" fillId="3" borderId="7" xfId="4" applyFont="1" applyBorder="1" applyAlignment="1" applyProtection="1">
      <alignment horizontal="left"/>
      <protection locked="0"/>
    </xf>
    <xf numFmtId="0" fontId="7" fillId="3" borderId="8" xfId="4" applyFont="1" applyBorder="1" applyAlignment="1" applyProtection="1">
      <alignment horizontal="left"/>
      <protection locked="0"/>
    </xf>
    <xf numFmtId="0" fontId="7" fillId="3" borderId="9" xfId="4" applyFont="1" applyBorder="1" applyAlignment="1" applyProtection="1">
      <alignment horizontal="left"/>
      <protection locked="0"/>
    </xf>
    <xf numFmtId="0" fontId="7" fillId="3" borderId="10" xfId="4" applyFont="1" applyBorder="1" applyAlignment="1" applyProtection="1">
      <alignment horizontal="left"/>
      <protection locked="0"/>
    </xf>
    <xf numFmtId="0" fontId="5" fillId="0" borderId="0" xfId="5" applyFont="1" applyFill="1" applyAlignment="1">
      <alignment horizontal="center"/>
    </xf>
  </cellXfs>
  <cellStyles count="9">
    <cellStyle name="Comma" xfId="8" builtinId="3"/>
    <cellStyle name="Comma 2" xfId="6"/>
    <cellStyle name="Currency" xfId="1" builtinId="4"/>
    <cellStyle name="Good" xfId="3" builtinId="26"/>
    <cellStyle name="Input" xfId="4" builtinId="20"/>
    <cellStyle name="Normal" xfId="0" builtinId="0"/>
    <cellStyle name="Normal 3" xfId="5"/>
    <cellStyle name="Percent" xfId="2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showGridLines="0" tabSelected="1" zoomScaleNormal="100" workbookViewId="0">
      <selection activeCell="A3" sqref="A3"/>
    </sheetView>
  </sheetViews>
  <sheetFormatPr defaultRowHeight="15" x14ac:dyDescent="0.25"/>
  <cols>
    <col min="1" max="1" width="17" customWidth="1"/>
    <col min="3" max="3" width="11.5703125" customWidth="1"/>
    <col min="4" max="6" width="2.5703125" customWidth="1"/>
    <col min="7" max="7" width="29.5703125" customWidth="1"/>
    <col min="8" max="8" width="10.85546875" customWidth="1"/>
    <col min="9" max="11" width="12.140625" customWidth="1"/>
    <col min="12" max="12" width="19.140625" bestFit="1" customWidth="1"/>
    <col min="13" max="13" width="15" bestFit="1" customWidth="1"/>
    <col min="16" max="18" width="10" bestFit="1" customWidth="1"/>
  </cols>
  <sheetData>
    <row r="1" spans="1:12" s="51" customFormat="1" ht="15.75" x14ac:dyDescent="0.25">
      <c r="A1" s="50" t="s">
        <v>66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s="51" customFormat="1" ht="15.75" x14ac:dyDescent="0.25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s="51" customFormat="1" ht="15.75" x14ac:dyDescent="0.25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s="51" customFormat="1" ht="15.75" x14ac:dyDescent="0.25">
      <c r="A4" s="50" t="s">
        <v>67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76" t="s">
        <v>3</v>
      </c>
    </row>
    <row r="5" spans="1:12" s="51" customFormat="1" ht="21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76"/>
    </row>
    <row r="6" spans="1:12" ht="21" customHeight="1" x14ac:dyDescent="0.35">
      <c r="A6" s="3" t="s">
        <v>2</v>
      </c>
      <c r="B6" s="4"/>
      <c r="C6" s="4"/>
      <c r="D6" s="4"/>
      <c r="E6" s="4"/>
      <c r="F6" s="4"/>
      <c r="G6" s="2"/>
      <c r="H6" s="2"/>
      <c r="I6" s="2"/>
      <c r="J6" s="2"/>
      <c r="K6" s="2"/>
      <c r="L6" s="76"/>
    </row>
    <row r="7" spans="1:12" ht="21" customHeight="1" x14ac:dyDescent="0.35">
      <c r="A7" s="77" t="s">
        <v>68</v>
      </c>
      <c r="B7" s="78"/>
      <c r="C7" s="79"/>
      <c r="D7" s="4"/>
      <c r="E7" s="4"/>
      <c r="F7" s="4"/>
      <c r="G7" s="2"/>
      <c r="H7" s="2"/>
      <c r="I7" s="2"/>
      <c r="J7" s="2"/>
      <c r="K7" s="2"/>
      <c r="L7" s="76"/>
    </row>
    <row r="8" spans="1:12" ht="21" customHeight="1" x14ac:dyDescent="0.35">
      <c r="A8" s="80"/>
      <c r="B8" s="81"/>
      <c r="C8" s="82"/>
      <c r="D8" s="4"/>
      <c r="E8" s="4"/>
      <c r="F8" s="4"/>
      <c r="G8" s="2"/>
      <c r="H8" s="2"/>
      <c r="I8" s="2"/>
      <c r="J8" s="2"/>
      <c r="K8" s="2"/>
      <c r="L8" s="76"/>
    </row>
    <row r="9" spans="1:12" ht="21" customHeight="1" x14ac:dyDescent="0.25">
      <c r="A9" s="83" t="s">
        <v>69</v>
      </c>
      <c r="B9" s="84"/>
      <c r="C9" s="85"/>
      <c r="D9" s="5"/>
      <c r="E9" s="5"/>
      <c r="F9" s="5"/>
      <c r="G9" s="2"/>
      <c r="H9" s="2"/>
      <c r="I9" s="2"/>
      <c r="J9" s="2"/>
      <c r="K9" s="2"/>
      <c r="L9" s="76"/>
    </row>
    <row r="10" spans="1:12" ht="21" customHeight="1" x14ac:dyDescent="0.3">
      <c r="A10" s="6"/>
      <c r="B10" s="2"/>
      <c r="C10" s="2"/>
      <c r="D10" s="2"/>
      <c r="E10" s="2"/>
      <c r="F10" s="2"/>
      <c r="G10" s="86" t="s">
        <v>4</v>
      </c>
      <c r="H10" s="86"/>
      <c r="I10" s="86"/>
      <c r="J10" s="7"/>
      <c r="K10" s="7"/>
      <c r="L10" s="76"/>
    </row>
    <row r="11" spans="1:12" ht="21" customHeight="1" x14ac:dyDescent="0.25">
      <c r="A11" s="70" t="s">
        <v>63</v>
      </c>
      <c r="B11" s="71"/>
      <c r="C11" s="72">
        <f>+C12+C14+C15</f>
        <v>5650000</v>
      </c>
      <c r="D11" s="2"/>
      <c r="E11" s="2"/>
      <c r="F11" s="2"/>
      <c r="G11" s="8" t="s">
        <v>5</v>
      </c>
      <c r="H11" s="9"/>
      <c r="I11" s="49" t="s">
        <v>65</v>
      </c>
      <c r="J11" s="49" t="s">
        <v>56</v>
      </c>
      <c r="K11" s="49" t="s">
        <v>57</v>
      </c>
      <c r="L11" s="76"/>
    </row>
    <row r="12" spans="1:12" ht="21" customHeight="1" x14ac:dyDescent="0.25">
      <c r="A12" s="73" t="s">
        <v>62</v>
      </c>
      <c r="B12" s="74"/>
      <c r="C12" s="75">
        <f>+(C17*C16)</f>
        <v>5500000</v>
      </c>
      <c r="D12" s="2"/>
      <c r="E12" s="2"/>
      <c r="F12" s="2"/>
      <c r="G12" s="12" t="s">
        <v>6</v>
      </c>
      <c r="H12" s="13"/>
      <c r="I12" s="48">
        <v>789976</v>
      </c>
      <c r="J12" s="48">
        <v>805776</v>
      </c>
      <c r="K12" s="48">
        <v>821891</v>
      </c>
      <c r="L12" s="76"/>
    </row>
    <row r="13" spans="1:12" ht="21" customHeight="1" x14ac:dyDescent="0.25">
      <c r="A13" s="10" t="s">
        <v>7</v>
      </c>
      <c r="B13" s="68">
        <v>0.2</v>
      </c>
      <c r="C13" s="69">
        <f>+C12*B13</f>
        <v>1100000</v>
      </c>
      <c r="D13" s="15"/>
      <c r="E13" s="2"/>
      <c r="F13" s="2"/>
      <c r="G13" s="12" t="s">
        <v>8</v>
      </c>
      <c r="H13" s="13"/>
      <c r="I13" s="48"/>
      <c r="J13" s="48"/>
      <c r="K13" s="48"/>
      <c r="L13" s="76"/>
    </row>
    <row r="14" spans="1:12" ht="21" customHeight="1" x14ac:dyDescent="0.25">
      <c r="A14" s="10" t="s">
        <v>64</v>
      </c>
      <c r="B14" s="2"/>
      <c r="C14" s="11">
        <v>150000</v>
      </c>
      <c r="D14" s="2"/>
      <c r="E14" s="2"/>
      <c r="F14" s="2"/>
      <c r="G14" s="12" t="s">
        <v>10</v>
      </c>
      <c r="H14" s="13"/>
      <c r="I14" s="16">
        <f>SUM(I12:I13)</f>
        <v>789976</v>
      </c>
      <c r="J14" s="16">
        <f t="shared" ref="J14:K14" si="0">SUM(J12:J13)</f>
        <v>805776</v>
      </c>
      <c r="K14" s="16">
        <f t="shared" si="0"/>
        <v>821891</v>
      </c>
      <c r="L14" s="76"/>
    </row>
    <row r="15" spans="1:12" ht="21" customHeight="1" x14ac:dyDescent="0.25">
      <c r="A15" s="10" t="s">
        <v>61</v>
      </c>
      <c r="B15" s="2"/>
      <c r="C15" s="11">
        <v>0</v>
      </c>
      <c r="D15" s="2"/>
      <c r="E15" s="2"/>
      <c r="F15" s="2"/>
      <c r="G15" s="12" t="s">
        <v>12</v>
      </c>
      <c r="H15" s="13"/>
      <c r="I15" s="48">
        <v>136970</v>
      </c>
      <c r="J15" s="48">
        <v>139709</v>
      </c>
      <c r="K15" s="48">
        <v>142504</v>
      </c>
      <c r="L15" s="76"/>
    </row>
    <row r="16" spans="1:12" ht="21" customHeight="1" x14ac:dyDescent="0.25">
      <c r="A16" s="10" t="s">
        <v>9</v>
      </c>
      <c r="B16" s="2"/>
      <c r="C16" s="14">
        <v>110</v>
      </c>
      <c r="D16" s="2"/>
      <c r="E16" s="2"/>
      <c r="F16" s="2"/>
      <c r="G16" s="12" t="s">
        <v>13</v>
      </c>
      <c r="H16" s="13"/>
      <c r="I16" s="16">
        <f>SUM(I14:I15)</f>
        <v>926946</v>
      </c>
      <c r="J16" s="16">
        <f t="shared" ref="J16:K16" si="1">SUM(J14:J15)</f>
        <v>945485</v>
      </c>
      <c r="K16" s="16">
        <f t="shared" si="1"/>
        <v>964395</v>
      </c>
      <c r="L16" s="76"/>
    </row>
    <row r="17" spans="1:12" ht="21" customHeight="1" x14ac:dyDescent="0.25">
      <c r="A17" s="10" t="s">
        <v>11</v>
      </c>
      <c r="B17" s="2"/>
      <c r="C17" s="17">
        <v>50000</v>
      </c>
      <c r="D17" s="2"/>
      <c r="E17" s="2"/>
      <c r="F17" s="2"/>
      <c r="G17" s="12" t="s">
        <v>15</v>
      </c>
      <c r="H17" s="13"/>
      <c r="I17" s="48"/>
      <c r="J17" s="48"/>
      <c r="K17" s="48"/>
      <c r="L17" s="76"/>
    </row>
    <row r="18" spans="1:12" ht="21" customHeight="1" x14ac:dyDescent="0.25">
      <c r="A18" s="18"/>
      <c r="B18" s="2"/>
      <c r="C18" s="19"/>
      <c r="D18" s="2"/>
      <c r="E18" s="2"/>
      <c r="F18" s="2"/>
      <c r="G18" s="12" t="s">
        <v>16</v>
      </c>
      <c r="H18" s="13"/>
      <c r="I18" s="21">
        <f>SUM(I16:I17)</f>
        <v>926946</v>
      </c>
      <c r="J18" s="21">
        <f t="shared" ref="J18:K18" si="2">SUM(J16:J17)</f>
        <v>945485</v>
      </c>
      <c r="K18" s="21">
        <f t="shared" si="2"/>
        <v>964395</v>
      </c>
      <c r="L18" s="76"/>
    </row>
    <row r="19" spans="1:12" ht="21" customHeight="1" x14ac:dyDescent="0.25">
      <c r="A19" s="10" t="s">
        <v>14</v>
      </c>
      <c r="B19" s="2"/>
      <c r="C19" s="20"/>
      <c r="D19" s="2"/>
      <c r="E19" s="2"/>
      <c r="F19" s="2"/>
      <c r="G19" s="12" t="s">
        <v>18</v>
      </c>
      <c r="H19" s="13"/>
      <c r="I19" s="22">
        <f>+I42</f>
        <v>490193</v>
      </c>
      <c r="J19" s="22">
        <f t="shared" ref="J19:K19" si="3">+J42</f>
        <v>502449</v>
      </c>
      <c r="K19" s="22">
        <f t="shared" si="3"/>
        <v>511837</v>
      </c>
      <c r="L19" s="41"/>
    </row>
    <row r="20" spans="1:12" ht="21" customHeight="1" x14ac:dyDescent="0.25">
      <c r="A20" s="6"/>
      <c r="B20" s="2"/>
      <c r="C20" s="19"/>
      <c r="G20" s="23" t="s">
        <v>19</v>
      </c>
      <c r="H20" s="24"/>
      <c r="I20" s="40">
        <f>+I18-I19</f>
        <v>436753</v>
      </c>
      <c r="J20" s="40">
        <f t="shared" ref="J20:K20" si="4">+J18-J19</f>
        <v>443036</v>
      </c>
      <c r="K20" s="40">
        <f t="shared" si="4"/>
        <v>452558</v>
      </c>
      <c r="L20" s="41"/>
    </row>
    <row r="21" spans="1:12" ht="21" customHeight="1" x14ac:dyDescent="0.3">
      <c r="A21" s="3" t="s">
        <v>17</v>
      </c>
      <c r="B21" s="2"/>
      <c r="C21" s="19"/>
      <c r="G21" s="25"/>
      <c r="H21" s="26"/>
      <c r="I21" s="36">
        <f>+I20/$C$12</f>
        <v>7.9409636363636363E-2</v>
      </c>
      <c r="J21" s="36">
        <f t="shared" ref="J21:K21" si="5">+J20/$C$12</f>
        <v>8.0551999999999999E-2</v>
      </c>
      <c r="K21" s="36">
        <f t="shared" si="5"/>
        <v>8.2283272727272733E-2</v>
      </c>
      <c r="L21" s="41"/>
    </row>
    <row r="22" spans="1:12" ht="21" customHeight="1" x14ac:dyDescent="0.25">
      <c r="A22" s="10" t="s">
        <v>36</v>
      </c>
      <c r="B22" s="2"/>
      <c r="C22" s="11">
        <f>+C12-C13</f>
        <v>4400000</v>
      </c>
      <c r="G22" s="27" t="s">
        <v>20</v>
      </c>
      <c r="H22" s="26"/>
      <c r="I22" s="22">
        <f>+I20</f>
        <v>436753</v>
      </c>
      <c r="J22" s="22">
        <f t="shared" ref="J22:K22" si="6">+J20</f>
        <v>443036</v>
      </c>
      <c r="K22" s="22">
        <f t="shared" si="6"/>
        <v>452558</v>
      </c>
      <c r="L22" s="41"/>
    </row>
    <row r="23" spans="1:12" ht="21" customHeight="1" x14ac:dyDescent="0.25">
      <c r="A23" s="10" t="s">
        <v>37</v>
      </c>
      <c r="B23" s="2"/>
      <c r="C23" s="38">
        <v>5.1499999999999997E-2</v>
      </c>
      <c r="G23" s="27" t="s">
        <v>21</v>
      </c>
      <c r="H23" s="26"/>
      <c r="I23" s="37">
        <f>SUM(AMORT!$D12:$D23)</f>
        <v>-225122.5418317545</v>
      </c>
      <c r="J23" s="37">
        <f>SUM(AMORT!$D24:$D35)</f>
        <v>-221790.89654538891</v>
      </c>
      <c r="K23" s="37">
        <f>SUM(AMORT!$D36:$D47)</f>
        <v>-218283.56302940816</v>
      </c>
      <c r="L23" s="41"/>
    </row>
    <row r="24" spans="1:12" ht="21" customHeight="1" x14ac:dyDescent="0.25">
      <c r="A24" s="10" t="s">
        <v>38</v>
      </c>
      <c r="B24" s="2"/>
      <c r="C24" s="39">
        <v>30</v>
      </c>
      <c r="G24" s="58" t="s">
        <v>60</v>
      </c>
      <c r="H24" s="59"/>
      <c r="I24" s="60">
        <f>SUM(I22:I23)</f>
        <v>211630.4581682455</v>
      </c>
      <c r="J24" s="60">
        <f t="shared" ref="J24:K24" si="7">SUM(J22:J23)</f>
        <v>221245.10345461109</v>
      </c>
      <c r="K24" s="60">
        <f t="shared" si="7"/>
        <v>234274.43697059184</v>
      </c>
      <c r="L24" s="41"/>
    </row>
    <row r="25" spans="1:12" ht="21" customHeight="1" x14ac:dyDescent="0.25">
      <c r="G25" s="61" t="s">
        <v>23</v>
      </c>
      <c r="H25" s="59"/>
      <c r="I25" s="62">
        <f>+I24/($C$13+$C$14+$C$15)</f>
        <v>0.16930436653459641</v>
      </c>
      <c r="J25" s="62">
        <f t="shared" ref="J25:K25" si="8">+J24/($C$13+$C$14+$C$15)</f>
        <v>0.17699608276368886</v>
      </c>
      <c r="K25" s="62">
        <f t="shared" si="8"/>
        <v>0.18741954957647347</v>
      </c>
      <c r="L25" s="41"/>
    </row>
    <row r="26" spans="1:12" ht="21" customHeight="1" x14ac:dyDescent="0.25">
      <c r="G26" s="53"/>
      <c r="H26" s="54"/>
      <c r="I26" s="55"/>
      <c r="J26" s="55"/>
      <c r="K26" s="55"/>
      <c r="L26" s="41"/>
    </row>
    <row r="27" spans="1:12" ht="21" customHeight="1" x14ac:dyDescent="0.45">
      <c r="G27" s="56" t="s">
        <v>22</v>
      </c>
      <c r="H27" s="54"/>
      <c r="I27" s="57">
        <f>SUM(AMORT!$C12:$C23)</f>
        <v>-63179.305400680518</v>
      </c>
      <c r="J27" s="57">
        <f>SUM(AMORT!$C24:$C35)</f>
        <v>-66510.950687046105</v>
      </c>
      <c r="K27" s="57">
        <f>SUM(AMORT!$C36:$C47)</f>
        <v>-70018.284203026851</v>
      </c>
      <c r="L27" s="1"/>
    </row>
    <row r="28" spans="1:12" ht="21" customHeight="1" x14ac:dyDescent="0.45">
      <c r="G28" s="63" t="s">
        <v>59</v>
      </c>
      <c r="H28" s="64"/>
      <c r="I28" s="65">
        <f>SUM(I24:I27)</f>
        <v>148451.32207193153</v>
      </c>
      <c r="J28" s="65">
        <f t="shared" ref="J28:K28" si="9">SUM(J24:J27)</f>
        <v>154734.32976364775</v>
      </c>
      <c r="K28" s="65">
        <f t="shared" si="9"/>
        <v>164256.34018711455</v>
      </c>
      <c r="L28" s="1"/>
    </row>
    <row r="29" spans="1:12" ht="21" customHeight="1" thickBot="1" x14ac:dyDescent="0.5">
      <c r="G29" s="66" t="s">
        <v>58</v>
      </c>
      <c r="H29" s="64"/>
      <c r="I29" s="67">
        <f>+I28/($C$13+$C$14+$C$15)</f>
        <v>0.11876105765754523</v>
      </c>
      <c r="J29" s="67">
        <f t="shared" ref="J29" si="10">+J28/($C$13+$C$14+$C$15)</f>
        <v>0.12378746381091819</v>
      </c>
      <c r="K29" s="67">
        <f t="shared" ref="K29" si="11">+K28/($C$13+$C$14+$C$15)</f>
        <v>0.13140507214969163</v>
      </c>
      <c r="L29" s="1"/>
    </row>
    <row r="30" spans="1:12" ht="21" customHeight="1" thickTop="1" x14ac:dyDescent="0.45">
      <c r="G30" s="25"/>
      <c r="H30" s="26"/>
      <c r="L30" s="1"/>
    </row>
    <row r="31" spans="1:12" ht="21" customHeight="1" x14ac:dyDescent="0.45">
      <c r="G31" s="8" t="s">
        <v>24</v>
      </c>
      <c r="H31" s="28"/>
      <c r="L31" s="1"/>
    </row>
    <row r="32" spans="1:12" ht="21" customHeight="1" x14ac:dyDescent="0.45">
      <c r="G32" s="29" t="s">
        <v>25</v>
      </c>
      <c r="H32" s="13"/>
      <c r="I32" s="14">
        <v>33876</v>
      </c>
      <c r="J32" s="14">
        <v>34554</v>
      </c>
      <c r="K32" s="14">
        <v>35245</v>
      </c>
      <c r="L32" s="1"/>
    </row>
    <row r="33" spans="7:12" ht="21" customHeight="1" x14ac:dyDescent="0.45">
      <c r="G33" s="30" t="s">
        <v>26</v>
      </c>
      <c r="H33" s="13"/>
      <c r="I33" s="14">
        <v>37234</v>
      </c>
      <c r="J33" s="14">
        <v>37979</v>
      </c>
      <c r="K33" s="14">
        <v>38738</v>
      </c>
      <c r="L33" s="1"/>
    </row>
    <row r="34" spans="7:12" ht="21" customHeight="1" x14ac:dyDescent="0.45">
      <c r="G34" s="30" t="s">
        <v>27</v>
      </c>
      <c r="H34" s="13"/>
      <c r="I34" s="14">
        <v>63330</v>
      </c>
      <c r="J34" s="14">
        <v>64597</v>
      </c>
      <c r="K34" s="14">
        <v>65889</v>
      </c>
      <c r="L34" s="1"/>
    </row>
    <row r="35" spans="7:12" ht="21" customHeight="1" x14ac:dyDescent="0.45">
      <c r="G35" s="30" t="s">
        <v>28</v>
      </c>
      <c r="H35" s="13"/>
      <c r="I35" s="14">
        <v>97586</v>
      </c>
      <c r="J35" s="14">
        <v>99538</v>
      </c>
      <c r="K35" s="14">
        <v>101528</v>
      </c>
      <c r="L35" s="1"/>
    </row>
    <row r="36" spans="7:12" ht="21" customHeight="1" x14ac:dyDescent="0.45">
      <c r="G36" s="30" t="s">
        <v>29</v>
      </c>
      <c r="H36" s="13"/>
      <c r="I36" s="32"/>
      <c r="J36" s="32"/>
      <c r="K36" s="32"/>
      <c r="L36" s="1"/>
    </row>
    <row r="37" spans="7:12" ht="21" customHeight="1" x14ac:dyDescent="0.45">
      <c r="G37" s="30" t="s">
        <v>30</v>
      </c>
      <c r="H37" s="13"/>
      <c r="I37" s="33">
        <v>11937</v>
      </c>
      <c r="J37" s="33">
        <v>12176</v>
      </c>
      <c r="K37" s="33">
        <v>12419</v>
      </c>
      <c r="L37" s="1"/>
    </row>
    <row r="38" spans="7:12" ht="21" customHeight="1" x14ac:dyDescent="0.45">
      <c r="G38" s="30" t="s">
        <v>31</v>
      </c>
      <c r="H38" s="13"/>
      <c r="I38" s="33">
        <v>119808</v>
      </c>
      <c r="J38" s="33">
        <v>122204</v>
      </c>
      <c r="K38" s="33">
        <v>124648</v>
      </c>
      <c r="L38" s="1"/>
    </row>
    <row r="39" spans="7:12" ht="21" customHeight="1" x14ac:dyDescent="0.45">
      <c r="G39" s="30" t="s">
        <v>32</v>
      </c>
      <c r="H39" s="13"/>
      <c r="I39" s="33">
        <v>46347</v>
      </c>
      <c r="J39" s="33">
        <v>47274</v>
      </c>
      <c r="K39" s="33">
        <v>48220</v>
      </c>
      <c r="L39" s="1"/>
    </row>
    <row r="40" spans="7:12" ht="21" customHeight="1" x14ac:dyDescent="0.45">
      <c r="G40" s="30" t="s">
        <v>33</v>
      </c>
      <c r="H40" s="13"/>
      <c r="I40" s="33">
        <v>21134</v>
      </c>
      <c r="J40" s="33">
        <v>51127</v>
      </c>
      <c r="K40" s="33">
        <v>52150</v>
      </c>
      <c r="L40" s="1"/>
    </row>
    <row r="41" spans="7:12" ht="21" customHeight="1" x14ac:dyDescent="0.45">
      <c r="G41" s="30" t="s">
        <v>34</v>
      </c>
      <c r="H41" s="13"/>
      <c r="I41" s="34">
        <v>58941</v>
      </c>
      <c r="J41" s="34">
        <v>33000</v>
      </c>
      <c r="K41" s="34">
        <v>33000</v>
      </c>
      <c r="L41" s="1"/>
    </row>
    <row r="42" spans="7:12" ht="21" customHeight="1" thickBot="1" x14ac:dyDescent="0.5">
      <c r="G42" s="31" t="s">
        <v>35</v>
      </c>
      <c r="H42" s="6"/>
      <c r="I42" s="35">
        <f>SUM(I32:I41)</f>
        <v>490193</v>
      </c>
      <c r="J42" s="35">
        <f t="shared" ref="J42:K42" si="12">SUM(J32:J41)</f>
        <v>502449</v>
      </c>
      <c r="K42" s="35">
        <f t="shared" si="12"/>
        <v>511837</v>
      </c>
      <c r="L42" s="1"/>
    </row>
    <row r="43" spans="7:12" ht="21" customHeight="1" thickTop="1" x14ac:dyDescent="0.25"/>
  </sheetData>
  <sheetProtection algorithmName="SHA-512" hashValue="gKopbGcpt0zpIY7cFGwvrmDRcWgBgS75UvkxqJwmmTCZRX2cLzgMZSd5Xt7fI4IPMjkjLK3lpK38hJRuy7T3yQ==" saltValue="Esjhu3AEBKnciaymymF3Iw==" spinCount="100000" sheet="1" objects="1" scenarios="1"/>
  <mergeCells count="5">
    <mergeCell ref="L4:L18"/>
    <mergeCell ref="A7:C7"/>
    <mergeCell ref="A8:C8"/>
    <mergeCell ref="A9:C9"/>
    <mergeCell ref="G10:I10"/>
  </mergeCells>
  <pageMargins left="0.7" right="0.7" top="0.75" bottom="0.75" header="0.3" footer="0.3"/>
  <pageSetup scale="6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workbookViewId="0">
      <selection activeCell="C12" sqref="C12:D12"/>
    </sheetView>
  </sheetViews>
  <sheetFormatPr defaultRowHeight="15" x14ac:dyDescent="0.25"/>
  <cols>
    <col min="1" max="5" width="16.85546875" customWidth="1"/>
  </cols>
  <sheetData>
    <row r="1" spans="1:5" x14ac:dyDescent="0.25">
      <c r="A1" s="42" t="s">
        <v>39</v>
      </c>
      <c r="B1" s="42"/>
      <c r="C1" s="42" t="s">
        <v>40</v>
      </c>
      <c r="D1" s="42" t="s">
        <v>41</v>
      </c>
    </row>
    <row r="2" spans="1:5" x14ac:dyDescent="0.25">
      <c r="A2" t="s">
        <v>42</v>
      </c>
      <c r="C2" s="43">
        <f>+ANALYSIS!C22</f>
        <v>4400000</v>
      </c>
      <c r="D2" t="s">
        <v>43</v>
      </c>
    </row>
    <row r="3" spans="1:5" x14ac:dyDescent="0.25">
      <c r="A3" t="s">
        <v>44</v>
      </c>
      <c r="C3" s="44">
        <f>+ANALYSIS!C23</f>
        <v>5.1499999999999997E-2</v>
      </c>
    </row>
    <row r="4" spans="1:5" x14ac:dyDescent="0.25">
      <c r="A4" t="s">
        <v>45</v>
      </c>
      <c r="C4">
        <v>12</v>
      </c>
    </row>
    <row r="5" spans="1:5" x14ac:dyDescent="0.25">
      <c r="A5" t="s">
        <v>46</v>
      </c>
      <c r="C5">
        <f>C3/C4</f>
        <v>4.2916666666666667E-3</v>
      </c>
      <c r="D5" t="s">
        <v>47</v>
      </c>
    </row>
    <row r="6" spans="1:5" x14ac:dyDescent="0.25">
      <c r="A6" t="s">
        <v>48</v>
      </c>
      <c r="C6">
        <f>+ANALYSIS!C24</f>
        <v>30</v>
      </c>
    </row>
    <row r="7" spans="1:5" x14ac:dyDescent="0.25">
      <c r="A7" t="s">
        <v>49</v>
      </c>
      <c r="C7">
        <f>C4*C6</f>
        <v>360</v>
      </c>
      <c r="D7" t="s">
        <v>50</v>
      </c>
    </row>
    <row r="8" spans="1:5" x14ac:dyDescent="0.25">
      <c r="A8" t="s">
        <v>51</v>
      </c>
      <c r="C8" s="45">
        <f>PMT(C5,C7,C2)</f>
        <v>-24025.153936036251</v>
      </c>
      <c r="D8" t="s">
        <v>51</v>
      </c>
    </row>
    <row r="10" spans="1:5" x14ac:dyDescent="0.25">
      <c r="B10" s="46" t="s">
        <v>52</v>
      </c>
      <c r="C10" s="46" t="s">
        <v>53</v>
      </c>
      <c r="D10" s="46" t="s">
        <v>54</v>
      </c>
      <c r="E10" s="46" t="s">
        <v>55</v>
      </c>
    </row>
    <row r="11" spans="1:5" x14ac:dyDescent="0.25">
      <c r="B11">
        <v>0</v>
      </c>
      <c r="E11" s="43">
        <f>PV</f>
        <v>4400000</v>
      </c>
    </row>
    <row r="12" spans="1:5" x14ac:dyDescent="0.25">
      <c r="B12">
        <f t="shared" ref="B12:B75" si="0">+B11+1</f>
        <v>1</v>
      </c>
      <c r="C12" s="45">
        <f t="shared" ref="C12:C23" si="1">PPMT(RATE,B12,NPER,PV)</f>
        <v>-5141.8206027029191</v>
      </c>
      <c r="D12" s="45">
        <f t="shared" ref="D12:D23" si="2">PAYMENT-C12</f>
        <v>-18883.333333333332</v>
      </c>
      <c r="E12" s="45">
        <f t="shared" ref="E12:E23" si="3">E11+C12</f>
        <v>4394858.1793972971</v>
      </c>
    </row>
    <row r="13" spans="1:5" x14ac:dyDescent="0.25">
      <c r="B13">
        <f t="shared" si="0"/>
        <v>2</v>
      </c>
      <c r="C13" s="45">
        <f t="shared" si="1"/>
        <v>-5163.887582789519</v>
      </c>
      <c r="D13" s="45">
        <f t="shared" si="2"/>
        <v>-18861.266353246734</v>
      </c>
      <c r="E13" s="45">
        <f t="shared" si="3"/>
        <v>4389694.2918145079</v>
      </c>
    </row>
    <row r="14" spans="1:5" x14ac:dyDescent="0.25">
      <c r="B14">
        <f t="shared" si="0"/>
        <v>3</v>
      </c>
      <c r="C14" s="45">
        <f t="shared" si="1"/>
        <v>-5186.0492669989917</v>
      </c>
      <c r="D14" s="45">
        <f t="shared" si="2"/>
        <v>-18839.10466903726</v>
      </c>
      <c r="E14" s="45">
        <f t="shared" si="3"/>
        <v>4384508.2425475093</v>
      </c>
    </row>
    <row r="15" spans="1:5" x14ac:dyDescent="0.25">
      <c r="B15">
        <f t="shared" si="0"/>
        <v>4</v>
      </c>
      <c r="C15" s="45">
        <f t="shared" si="1"/>
        <v>-5208.3060617698629</v>
      </c>
      <c r="D15" s="45">
        <f t="shared" si="2"/>
        <v>-18816.847874266386</v>
      </c>
      <c r="E15" s="45">
        <f t="shared" si="3"/>
        <v>4379299.9364857394</v>
      </c>
    </row>
    <row r="16" spans="1:5" x14ac:dyDescent="0.25">
      <c r="B16">
        <f t="shared" si="0"/>
        <v>5</v>
      </c>
      <c r="C16" s="45">
        <f t="shared" si="1"/>
        <v>-5230.6583752849574</v>
      </c>
      <c r="D16" s="45">
        <f t="shared" si="2"/>
        <v>-18794.495560751293</v>
      </c>
      <c r="E16" s="45">
        <f t="shared" si="3"/>
        <v>4374069.2781104548</v>
      </c>
    </row>
    <row r="17" spans="1:5" x14ac:dyDescent="0.25">
      <c r="A17" s="47"/>
      <c r="B17">
        <f t="shared" si="0"/>
        <v>6</v>
      </c>
      <c r="C17" s="45">
        <f t="shared" si="1"/>
        <v>-5253.1066174788893</v>
      </c>
      <c r="D17" s="45">
        <f t="shared" si="2"/>
        <v>-18772.047318557361</v>
      </c>
      <c r="E17" s="45">
        <f t="shared" si="3"/>
        <v>4368816.1714929761</v>
      </c>
    </row>
    <row r="18" spans="1:5" x14ac:dyDescent="0.25">
      <c r="B18">
        <f t="shared" si="0"/>
        <v>7</v>
      </c>
      <c r="C18" s="45">
        <f t="shared" si="1"/>
        <v>-5275.6512000455696</v>
      </c>
      <c r="D18" s="45">
        <f t="shared" si="2"/>
        <v>-18749.502735990682</v>
      </c>
      <c r="E18" s="45">
        <f t="shared" si="3"/>
        <v>4363540.5202929303</v>
      </c>
    </row>
    <row r="19" spans="1:5" x14ac:dyDescent="0.25">
      <c r="B19">
        <f t="shared" si="0"/>
        <v>8</v>
      </c>
      <c r="C19" s="45">
        <f t="shared" si="1"/>
        <v>-5298.2925364457651</v>
      </c>
      <c r="D19" s="45">
        <f t="shared" si="2"/>
        <v>-18726.861399590485</v>
      </c>
      <c r="E19" s="45">
        <f t="shared" si="3"/>
        <v>4358242.2277564844</v>
      </c>
    </row>
    <row r="20" spans="1:5" x14ac:dyDescent="0.25">
      <c r="B20">
        <f t="shared" si="0"/>
        <v>9</v>
      </c>
      <c r="C20" s="45">
        <f t="shared" si="1"/>
        <v>-5321.031041914679</v>
      </c>
      <c r="D20" s="45">
        <f t="shared" si="2"/>
        <v>-18704.122894121574</v>
      </c>
      <c r="E20" s="45">
        <f t="shared" si="3"/>
        <v>4352921.1967145698</v>
      </c>
    </row>
    <row r="21" spans="1:5" x14ac:dyDescent="0.25">
      <c r="B21">
        <f t="shared" si="0"/>
        <v>10</v>
      </c>
      <c r="C21" s="45">
        <f t="shared" si="1"/>
        <v>-5343.8671334695618</v>
      </c>
      <c r="D21" s="45">
        <f t="shared" si="2"/>
        <v>-18681.28680256669</v>
      </c>
      <c r="E21" s="45">
        <f t="shared" si="3"/>
        <v>4347577.3295811005</v>
      </c>
    </row>
    <row r="22" spans="1:5" x14ac:dyDescent="0.25">
      <c r="B22">
        <f t="shared" si="0"/>
        <v>11</v>
      </c>
      <c r="C22" s="45">
        <f t="shared" si="1"/>
        <v>-5366.8012299173688</v>
      </c>
      <c r="D22" s="45">
        <f t="shared" si="2"/>
        <v>-18658.352706118883</v>
      </c>
      <c r="E22" s="45">
        <f t="shared" si="3"/>
        <v>4342210.528351183</v>
      </c>
    </row>
    <row r="23" spans="1:5" x14ac:dyDescent="0.25">
      <c r="B23">
        <f t="shared" si="0"/>
        <v>12</v>
      </c>
      <c r="C23" s="45">
        <f t="shared" si="1"/>
        <v>-5389.8337518624312</v>
      </c>
      <c r="D23" s="45">
        <f t="shared" si="2"/>
        <v>-18635.320184173819</v>
      </c>
      <c r="E23" s="45">
        <f t="shared" si="3"/>
        <v>4336820.6945993202</v>
      </c>
    </row>
    <row r="24" spans="1:5" x14ac:dyDescent="0.25">
      <c r="B24">
        <f t="shared" si="0"/>
        <v>13</v>
      </c>
      <c r="C24" s="45">
        <f t="shared" ref="C24:C33" si="4">PPMT(RATE,B24,NPER,PV)</f>
        <v>-5412.9651217141745</v>
      </c>
      <c r="D24" s="45">
        <f t="shared" ref="D24:D33" si="5">PAYMENT-C24</f>
        <v>-18612.188814322079</v>
      </c>
      <c r="E24" s="45">
        <f t="shared" ref="E24:E33" si="6">E23+C24</f>
        <v>4331407.7294776058</v>
      </c>
    </row>
    <row r="25" spans="1:5" x14ac:dyDescent="0.25">
      <c r="B25">
        <f t="shared" si="0"/>
        <v>14</v>
      </c>
      <c r="C25" s="45">
        <f t="shared" si="4"/>
        <v>-5436.1957636948628</v>
      </c>
      <c r="D25" s="45">
        <f t="shared" si="5"/>
        <v>-18588.958172341387</v>
      </c>
      <c r="E25" s="45">
        <f t="shared" si="6"/>
        <v>4325971.5337139107</v>
      </c>
    </row>
    <row r="26" spans="1:5" x14ac:dyDescent="0.25">
      <c r="B26">
        <f t="shared" si="0"/>
        <v>15</v>
      </c>
      <c r="C26" s="45">
        <f t="shared" si="4"/>
        <v>-5459.5261038473882</v>
      </c>
      <c r="D26" s="45">
        <f t="shared" si="5"/>
        <v>-18565.627832188864</v>
      </c>
      <c r="E26" s="45">
        <f t="shared" si="6"/>
        <v>4320512.0076100631</v>
      </c>
    </row>
    <row r="27" spans="1:5" x14ac:dyDescent="0.25">
      <c r="B27">
        <f t="shared" si="0"/>
        <v>16</v>
      </c>
      <c r="C27" s="45">
        <f t="shared" si="4"/>
        <v>-5482.9565700430667</v>
      </c>
      <c r="D27" s="45">
        <f t="shared" si="5"/>
        <v>-18542.197365993183</v>
      </c>
      <c r="E27" s="45">
        <f t="shared" si="6"/>
        <v>4315029.0510400198</v>
      </c>
    </row>
    <row r="28" spans="1:5" x14ac:dyDescent="0.25">
      <c r="B28">
        <f t="shared" si="0"/>
        <v>17</v>
      </c>
      <c r="C28" s="45">
        <f t="shared" si="4"/>
        <v>-5506.4875919895012</v>
      </c>
      <c r="D28" s="45">
        <f t="shared" si="5"/>
        <v>-18518.666344046749</v>
      </c>
      <c r="E28" s="45">
        <f t="shared" si="6"/>
        <v>4309522.5634480305</v>
      </c>
    </row>
    <row r="29" spans="1:5" x14ac:dyDescent="0.25">
      <c r="B29">
        <f t="shared" si="0"/>
        <v>18</v>
      </c>
      <c r="C29" s="45">
        <f t="shared" si="4"/>
        <v>-5530.1196012384562</v>
      </c>
      <c r="D29" s="45">
        <f t="shared" si="5"/>
        <v>-18495.034334797794</v>
      </c>
      <c r="E29" s="45">
        <f t="shared" si="6"/>
        <v>4303992.443846792</v>
      </c>
    </row>
    <row r="30" spans="1:5" x14ac:dyDescent="0.25">
      <c r="B30">
        <f t="shared" si="0"/>
        <v>19</v>
      </c>
      <c r="C30" s="45">
        <f t="shared" si="4"/>
        <v>-5553.8530311937702</v>
      </c>
      <c r="D30" s="45">
        <f t="shared" si="5"/>
        <v>-18471.300904842479</v>
      </c>
      <c r="E30" s="45">
        <f t="shared" si="6"/>
        <v>4298438.5908155981</v>
      </c>
    </row>
    <row r="31" spans="1:5" x14ac:dyDescent="0.25">
      <c r="B31">
        <f t="shared" si="0"/>
        <v>20</v>
      </c>
      <c r="C31" s="45">
        <f t="shared" si="4"/>
        <v>-5577.6883171193113</v>
      </c>
      <c r="D31" s="45">
        <f t="shared" si="5"/>
        <v>-18447.46561891694</v>
      </c>
      <c r="E31" s="45">
        <f t="shared" si="6"/>
        <v>4292860.902498479</v>
      </c>
    </row>
    <row r="32" spans="1:5" x14ac:dyDescent="0.25">
      <c r="B32">
        <f t="shared" si="0"/>
        <v>21</v>
      </c>
      <c r="C32" s="45">
        <f t="shared" si="4"/>
        <v>-5601.6258961469475</v>
      </c>
      <c r="D32" s="45">
        <f t="shared" si="5"/>
        <v>-18423.528039889305</v>
      </c>
      <c r="E32" s="45">
        <f t="shared" si="6"/>
        <v>4287259.2766023325</v>
      </c>
    </row>
    <row r="33" spans="2:5" x14ac:dyDescent="0.25">
      <c r="B33">
        <f t="shared" si="0"/>
        <v>22</v>
      </c>
      <c r="C33" s="45">
        <f t="shared" si="4"/>
        <v>-5625.6662072845784</v>
      </c>
      <c r="D33" s="45">
        <f t="shared" si="5"/>
        <v>-18399.487728751672</v>
      </c>
      <c r="E33" s="45">
        <f t="shared" si="6"/>
        <v>4281633.6103950478</v>
      </c>
    </row>
    <row r="34" spans="2:5" x14ac:dyDescent="0.25">
      <c r="B34">
        <f t="shared" si="0"/>
        <v>23</v>
      </c>
      <c r="C34" s="45">
        <f t="shared" ref="C34:C85" si="7">PPMT(RATE,B34,NPER,PV)</f>
        <v>-5649.8096914241742</v>
      </c>
      <c r="D34" s="45">
        <f t="shared" ref="D34:D85" si="8">PAYMENT-C34</f>
        <v>-18375.344244612075</v>
      </c>
      <c r="E34" s="45">
        <f t="shared" ref="E34:E85" si="9">E33+C34</f>
        <v>4275983.8007036233</v>
      </c>
    </row>
    <row r="35" spans="2:5" x14ac:dyDescent="0.25">
      <c r="B35">
        <f t="shared" si="0"/>
        <v>24</v>
      </c>
      <c r="C35" s="45">
        <f t="shared" si="7"/>
        <v>-5674.0567913498699</v>
      </c>
      <c r="D35" s="45">
        <f t="shared" si="8"/>
        <v>-18351.09714468638</v>
      </c>
      <c r="E35" s="45">
        <f t="shared" si="9"/>
        <v>4270309.7439122731</v>
      </c>
    </row>
    <row r="36" spans="2:5" x14ac:dyDescent="0.25">
      <c r="B36">
        <f t="shared" si="0"/>
        <v>25</v>
      </c>
      <c r="C36" s="45">
        <f t="shared" si="7"/>
        <v>-5698.4079517460796</v>
      </c>
      <c r="D36" s="45">
        <f t="shared" si="8"/>
        <v>-18326.745984290174</v>
      </c>
      <c r="E36" s="45">
        <f t="shared" si="9"/>
        <v>4264611.335960527</v>
      </c>
    </row>
    <row r="37" spans="2:5" x14ac:dyDescent="0.25">
      <c r="B37">
        <f t="shared" si="0"/>
        <v>26</v>
      </c>
      <c r="C37" s="45">
        <f t="shared" si="7"/>
        <v>-5722.8636192056574</v>
      </c>
      <c r="D37" s="45">
        <f t="shared" si="8"/>
        <v>-18302.290316830593</v>
      </c>
      <c r="E37" s="45">
        <f t="shared" si="9"/>
        <v>4258888.4723413214</v>
      </c>
    </row>
    <row r="38" spans="2:5" x14ac:dyDescent="0.25">
      <c r="B38">
        <f t="shared" si="0"/>
        <v>27</v>
      </c>
      <c r="C38" s="45">
        <f t="shared" si="7"/>
        <v>-5747.4242422380812</v>
      </c>
      <c r="D38" s="45">
        <f t="shared" si="8"/>
        <v>-18277.72969379817</v>
      </c>
      <c r="E38" s="45">
        <f t="shared" si="9"/>
        <v>4253141.0480990829</v>
      </c>
    </row>
    <row r="39" spans="2:5" x14ac:dyDescent="0.25">
      <c r="B39">
        <f t="shared" si="0"/>
        <v>28</v>
      </c>
      <c r="C39" s="45">
        <f t="shared" si="7"/>
        <v>-5772.090271277687</v>
      </c>
      <c r="D39" s="45">
        <f t="shared" si="8"/>
        <v>-18253.063664758563</v>
      </c>
      <c r="E39" s="45">
        <f t="shared" si="9"/>
        <v>4247368.9578278055</v>
      </c>
    </row>
    <row r="40" spans="2:5" x14ac:dyDescent="0.25">
      <c r="B40">
        <f t="shared" si="0"/>
        <v>29</v>
      </c>
      <c r="C40" s="45">
        <f t="shared" si="7"/>
        <v>-5796.8621586919189</v>
      </c>
      <c r="D40" s="45">
        <f t="shared" si="8"/>
        <v>-18228.291777344333</v>
      </c>
      <c r="E40" s="45">
        <f t="shared" si="9"/>
        <v>4241572.095669114</v>
      </c>
    </row>
    <row r="41" spans="2:5" x14ac:dyDescent="0.25">
      <c r="B41">
        <f t="shared" si="0"/>
        <v>30</v>
      </c>
      <c r="C41" s="45">
        <f t="shared" si="7"/>
        <v>-5821.7403587896379</v>
      </c>
      <c r="D41" s="45">
        <f t="shared" si="8"/>
        <v>-18203.413577246614</v>
      </c>
      <c r="E41" s="45">
        <f t="shared" si="9"/>
        <v>4235750.3553103246</v>
      </c>
    </row>
    <row r="42" spans="2:5" x14ac:dyDescent="0.25">
      <c r="B42">
        <f t="shared" si="0"/>
        <v>31</v>
      </c>
      <c r="C42" s="45">
        <f t="shared" si="7"/>
        <v>-5846.7253278294438</v>
      </c>
      <c r="D42" s="45">
        <f t="shared" si="8"/>
        <v>-18178.428608206807</v>
      </c>
      <c r="E42" s="45">
        <f t="shared" si="9"/>
        <v>4229903.6299824947</v>
      </c>
    </row>
    <row r="43" spans="2:5" x14ac:dyDescent="0.25">
      <c r="B43">
        <f t="shared" si="0"/>
        <v>32</v>
      </c>
      <c r="C43" s="45">
        <f t="shared" si="7"/>
        <v>-5871.8175240280452</v>
      </c>
      <c r="D43" s="45">
        <f t="shared" si="8"/>
        <v>-18153.336412008204</v>
      </c>
      <c r="E43" s="45">
        <f t="shared" si="9"/>
        <v>4224031.8124584667</v>
      </c>
    </row>
    <row r="44" spans="2:5" x14ac:dyDescent="0.25">
      <c r="B44">
        <f t="shared" si="0"/>
        <v>33</v>
      </c>
      <c r="C44" s="45">
        <f t="shared" si="7"/>
        <v>-5897.0174075686655</v>
      </c>
      <c r="D44" s="45">
        <f t="shared" si="8"/>
        <v>-18128.136528467585</v>
      </c>
      <c r="E44" s="45">
        <f t="shared" si="9"/>
        <v>4218134.7950508976</v>
      </c>
    </row>
    <row r="45" spans="2:5" x14ac:dyDescent="0.25">
      <c r="B45">
        <f t="shared" si="0"/>
        <v>34</v>
      </c>
      <c r="C45" s="45">
        <f t="shared" si="7"/>
        <v>-5922.325440609482</v>
      </c>
      <c r="D45" s="45">
        <f t="shared" si="8"/>
        <v>-18102.828495426769</v>
      </c>
      <c r="E45" s="45">
        <f t="shared" si="9"/>
        <v>4212212.4696102878</v>
      </c>
    </row>
    <row r="46" spans="2:5" x14ac:dyDescent="0.25">
      <c r="B46">
        <f t="shared" si="0"/>
        <v>35</v>
      </c>
      <c r="C46" s="45">
        <f t="shared" si="7"/>
        <v>-5947.7420872920966</v>
      </c>
      <c r="D46" s="45">
        <f t="shared" si="8"/>
        <v>-18077.411848744156</v>
      </c>
      <c r="E46" s="45">
        <f t="shared" si="9"/>
        <v>4206264.7275229953</v>
      </c>
    </row>
    <row r="47" spans="2:5" x14ac:dyDescent="0.25">
      <c r="B47">
        <f t="shared" si="0"/>
        <v>36</v>
      </c>
      <c r="C47" s="45">
        <f t="shared" si="7"/>
        <v>-5973.2678137500598</v>
      </c>
      <c r="D47" s="45">
        <f t="shared" si="8"/>
        <v>-18051.886122286192</v>
      </c>
      <c r="E47" s="45">
        <f t="shared" si="9"/>
        <v>4200291.4597092457</v>
      </c>
    </row>
    <row r="48" spans="2:5" x14ac:dyDescent="0.25">
      <c r="B48">
        <f t="shared" si="0"/>
        <v>37</v>
      </c>
      <c r="C48" s="45">
        <f t="shared" si="7"/>
        <v>-5998.9030881174031</v>
      </c>
      <c r="D48" s="45">
        <f t="shared" si="8"/>
        <v>-18026.250847918847</v>
      </c>
      <c r="E48" s="45">
        <f t="shared" si="9"/>
        <v>4194292.5566211282</v>
      </c>
    </row>
    <row r="49" spans="2:5" x14ac:dyDescent="0.25">
      <c r="B49">
        <f t="shared" si="0"/>
        <v>38</v>
      </c>
      <c r="C49" s="45">
        <f t="shared" si="7"/>
        <v>-6024.64838053724</v>
      </c>
      <c r="D49" s="45">
        <f t="shared" si="8"/>
        <v>-18000.50555549901</v>
      </c>
      <c r="E49" s="45">
        <f t="shared" si="9"/>
        <v>4188267.9082405912</v>
      </c>
    </row>
    <row r="50" spans="2:5" x14ac:dyDescent="0.25">
      <c r="B50">
        <f t="shared" si="0"/>
        <v>39</v>
      </c>
      <c r="C50" s="45">
        <f t="shared" si="7"/>
        <v>-6050.5041631703789</v>
      </c>
      <c r="D50" s="45">
        <f t="shared" si="8"/>
        <v>-17974.649772865872</v>
      </c>
      <c r="E50" s="45">
        <f t="shared" si="9"/>
        <v>4182217.4040774209</v>
      </c>
    </row>
    <row r="51" spans="2:5" x14ac:dyDescent="0.25">
      <c r="B51">
        <f t="shared" si="0"/>
        <v>40</v>
      </c>
      <c r="C51" s="45">
        <f t="shared" si="7"/>
        <v>-6076.4709102039851</v>
      </c>
      <c r="D51" s="45">
        <f t="shared" si="8"/>
        <v>-17948.683025832266</v>
      </c>
      <c r="E51" s="45">
        <f t="shared" si="9"/>
        <v>4176140.9331672168</v>
      </c>
    </row>
    <row r="52" spans="2:5" x14ac:dyDescent="0.25">
      <c r="B52">
        <f t="shared" si="0"/>
        <v>41</v>
      </c>
      <c r="C52" s="45">
        <f t="shared" si="7"/>
        <v>-6102.5490978602775</v>
      </c>
      <c r="D52" s="45">
        <f t="shared" si="8"/>
        <v>-17922.604838175976</v>
      </c>
      <c r="E52" s="45">
        <f t="shared" si="9"/>
        <v>4170038.3840693566</v>
      </c>
    </row>
    <row r="53" spans="2:5" x14ac:dyDescent="0.25">
      <c r="B53">
        <f t="shared" si="0"/>
        <v>42</v>
      </c>
      <c r="C53" s="45">
        <f t="shared" si="7"/>
        <v>-6128.7392044052622</v>
      </c>
      <c r="D53" s="45">
        <f t="shared" si="8"/>
        <v>-17896.41473163099</v>
      </c>
      <c r="E53" s="45">
        <f t="shared" si="9"/>
        <v>4163909.6448649513</v>
      </c>
    </row>
    <row r="54" spans="2:5" x14ac:dyDescent="0.25">
      <c r="B54">
        <f t="shared" si="0"/>
        <v>43</v>
      </c>
      <c r="C54" s="45">
        <f t="shared" si="7"/>
        <v>-6155.0417101575003</v>
      </c>
      <c r="D54" s="45">
        <f t="shared" si="8"/>
        <v>-17870.112225878751</v>
      </c>
      <c r="E54" s="45">
        <f t="shared" si="9"/>
        <v>4157754.6031547938</v>
      </c>
    </row>
    <row r="55" spans="2:5" x14ac:dyDescent="0.25">
      <c r="B55">
        <f t="shared" si="0"/>
        <v>44</v>
      </c>
      <c r="C55" s="45">
        <f t="shared" si="7"/>
        <v>-6181.4570974969274</v>
      </c>
      <c r="D55" s="45">
        <f t="shared" si="8"/>
        <v>-17843.696838539323</v>
      </c>
      <c r="E55" s="45">
        <f t="shared" si="9"/>
        <v>4151573.146057297</v>
      </c>
    </row>
    <row r="56" spans="2:5" x14ac:dyDescent="0.25">
      <c r="B56">
        <f t="shared" si="0"/>
        <v>45</v>
      </c>
      <c r="C56" s="45">
        <f t="shared" si="7"/>
        <v>-6207.9858508736843</v>
      </c>
      <c r="D56" s="45">
        <f t="shared" si="8"/>
        <v>-17817.168085162568</v>
      </c>
      <c r="E56" s="45">
        <f t="shared" si="9"/>
        <v>4145365.1602064231</v>
      </c>
    </row>
    <row r="57" spans="2:5" x14ac:dyDescent="0.25">
      <c r="B57">
        <f t="shared" si="0"/>
        <v>46</v>
      </c>
      <c r="C57" s="45">
        <f t="shared" si="7"/>
        <v>-6234.6284568170167</v>
      </c>
      <c r="D57" s="45">
        <f t="shared" si="8"/>
        <v>-17790.525479219235</v>
      </c>
      <c r="E57" s="45">
        <f t="shared" si="9"/>
        <v>4139130.5317496061</v>
      </c>
    </row>
    <row r="58" spans="2:5" x14ac:dyDescent="0.25">
      <c r="B58">
        <f t="shared" si="0"/>
        <v>47</v>
      </c>
      <c r="C58" s="45">
        <f t="shared" si="7"/>
        <v>-6261.3854039441903</v>
      </c>
      <c r="D58" s="45">
        <f t="shared" si="8"/>
        <v>-17763.768532092061</v>
      </c>
      <c r="E58" s="45">
        <f t="shared" si="9"/>
        <v>4132869.146345662</v>
      </c>
    </row>
    <row r="59" spans="2:5" x14ac:dyDescent="0.25">
      <c r="B59">
        <f t="shared" si="0"/>
        <v>48</v>
      </c>
      <c r="C59" s="45">
        <f t="shared" si="7"/>
        <v>-6288.2571829694507</v>
      </c>
      <c r="D59" s="45">
        <f t="shared" si="8"/>
        <v>-17736.896753066801</v>
      </c>
      <c r="E59" s="45">
        <f t="shared" si="9"/>
        <v>4126580.8891626927</v>
      </c>
    </row>
    <row r="60" spans="2:5" x14ac:dyDescent="0.25">
      <c r="B60">
        <f t="shared" si="0"/>
        <v>49</v>
      </c>
      <c r="C60" s="45">
        <f t="shared" si="7"/>
        <v>-6315.2442867130276</v>
      </c>
      <c r="D60" s="45">
        <f t="shared" si="8"/>
        <v>-17709.909649323225</v>
      </c>
      <c r="E60" s="45">
        <f t="shared" si="9"/>
        <v>4120265.6448759795</v>
      </c>
    </row>
    <row r="61" spans="2:5" x14ac:dyDescent="0.25">
      <c r="B61">
        <f t="shared" si="0"/>
        <v>50</v>
      </c>
      <c r="C61" s="45">
        <f t="shared" si="7"/>
        <v>-6342.3472101101715</v>
      </c>
      <c r="D61" s="45">
        <f t="shared" si="8"/>
        <v>-17682.806725926079</v>
      </c>
      <c r="E61" s="45">
        <f t="shared" si="9"/>
        <v>4113923.2976658694</v>
      </c>
    </row>
    <row r="62" spans="2:5" x14ac:dyDescent="0.25">
      <c r="B62">
        <f t="shared" si="0"/>
        <v>51</v>
      </c>
      <c r="C62" s="45">
        <f t="shared" si="7"/>
        <v>-6369.566450220228</v>
      </c>
      <c r="D62" s="45">
        <f t="shared" si="8"/>
        <v>-17655.587485816024</v>
      </c>
      <c r="E62" s="45">
        <f t="shared" si="9"/>
        <v>4107553.7312156493</v>
      </c>
    </row>
    <row r="63" spans="2:5" x14ac:dyDescent="0.25">
      <c r="B63">
        <f t="shared" si="0"/>
        <v>52</v>
      </c>
      <c r="C63" s="45">
        <f t="shared" si="7"/>
        <v>-6396.9025062357559</v>
      </c>
      <c r="D63" s="45">
        <f t="shared" si="8"/>
        <v>-17628.251429800497</v>
      </c>
      <c r="E63" s="45">
        <f t="shared" si="9"/>
        <v>4101156.8287094133</v>
      </c>
    </row>
    <row r="64" spans="2:5" x14ac:dyDescent="0.25">
      <c r="B64">
        <f t="shared" si="0"/>
        <v>53</v>
      </c>
      <c r="C64" s="45">
        <f t="shared" si="7"/>
        <v>-6424.3558794916844</v>
      </c>
      <c r="D64" s="45">
        <f t="shared" si="8"/>
        <v>-17600.798056544569</v>
      </c>
      <c r="E64" s="45">
        <f t="shared" si="9"/>
        <v>4094732.4728299216</v>
      </c>
    </row>
    <row r="65" spans="2:5" x14ac:dyDescent="0.25">
      <c r="B65">
        <f t="shared" si="0"/>
        <v>54</v>
      </c>
      <c r="C65" s="45">
        <f t="shared" si="7"/>
        <v>-6451.9270734745023</v>
      </c>
      <c r="D65" s="45">
        <f t="shared" si="8"/>
        <v>-17573.226862561751</v>
      </c>
      <c r="E65" s="45">
        <f t="shared" si="9"/>
        <v>4088280.5457564471</v>
      </c>
    </row>
    <row r="66" spans="2:5" x14ac:dyDescent="0.25">
      <c r="B66">
        <f t="shared" si="0"/>
        <v>55</v>
      </c>
      <c r="C66" s="45">
        <f t="shared" si="7"/>
        <v>-6479.6165938314971</v>
      </c>
      <c r="D66" s="45">
        <f t="shared" si="8"/>
        <v>-17545.537342204756</v>
      </c>
      <c r="E66" s="45">
        <f t="shared" si="9"/>
        <v>4081800.9291626154</v>
      </c>
    </row>
    <row r="67" spans="2:5" x14ac:dyDescent="0.25">
      <c r="B67">
        <f t="shared" si="0"/>
        <v>56</v>
      </c>
      <c r="C67" s="45">
        <f t="shared" si="7"/>
        <v>-6507.4249483800249</v>
      </c>
      <c r="D67" s="45">
        <f t="shared" si="8"/>
        <v>-17517.728987656228</v>
      </c>
      <c r="E67" s="45">
        <f t="shared" si="9"/>
        <v>4075293.5042142356</v>
      </c>
    </row>
    <row r="68" spans="2:5" x14ac:dyDescent="0.25">
      <c r="B68">
        <f t="shared" si="0"/>
        <v>57</v>
      </c>
      <c r="C68" s="45">
        <f t="shared" si="7"/>
        <v>-6535.3526471168234</v>
      </c>
      <c r="D68" s="45">
        <f t="shared" si="8"/>
        <v>-17489.801288919429</v>
      </c>
      <c r="E68" s="45">
        <f t="shared" si="9"/>
        <v>4068758.1515671187</v>
      </c>
    </row>
    <row r="69" spans="2:5" x14ac:dyDescent="0.25">
      <c r="B69">
        <f t="shared" si="0"/>
        <v>58</v>
      </c>
      <c r="C69" s="45">
        <f t="shared" si="7"/>
        <v>-6563.4002022273653</v>
      </c>
      <c r="D69" s="45">
        <f t="shared" si="8"/>
        <v>-17461.753733808888</v>
      </c>
      <c r="E69" s="45">
        <f t="shared" si="9"/>
        <v>4062194.7513648914</v>
      </c>
    </row>
    <row r="70" spans="2:5" x14ac:dyDescent="0.25">
      <c r="B70">
        <f t="shared" si="0"/>
        <v>59</v>
      </c>
      <c r="C70" s="45">
        <f t="shared" si="7"/>
        <v>-6591.5681280952585</v>
      </c>
      <c r="D70" s="45">
        <f t="shared" si="8"/>
        <v>-17433.585807940992</v>
      </c>
      <c r="E70" s="45">
        <f t="shared" si="9"/>
        <v>4055603.1832367959</v>
      </c>
    </row>
    <row r="71" spans="2:5" x14ac:dyDescent="0.25">
      <c r="B71">
        <f t="shared" si="0"/>
        <v>60</v>
      </c>
      <c r="C71" s="45">
        <f t="shared" si="7"/>
        <v>-6619.8569413116675</v>
      </c>
      <c r="D71" s="45">
        <f t="shared" si="8"/>
        <v>-17405.296994724584</v>
      </c>
      <c r="E71" s="45">
        <f t="shared" si="9"/>
        <v>4048983.3262954843</v>
      </c>
    </row>
    <row r="72" spans="2:5" x14ac:dyDescent="0.25">
      <c r="B72">
        <f t="shared" si="0"/>
        <v>61</v>
      </c>
      <c r="C72" s="45">
        <f t="shared" si="7"/>
        <v>-6648.2671606847962</v>
      </c>
      <c r="D72" s="45">
        <f t="shared" si="8"/>
        <v>-17376.886775351457</v>
      </c>
      <c r="E72" s="45">
        <f t="shared" si="9"/>
        <v>4042335.0591347995</v>
      </c>
    </row>
    <row r="73" spans="2:5" x14ac:dyDescent="0.25">
      <c r="B73">
        <f t="shared" si="0"/>
        <v>62</v>
      </c>
      <c r="C73" s="45">
        <f t="shared" si="7"/>
        <v>-6676.7993072494019</v>
      </c>
      <c r="D73" s="45">
        <f t="shared" si="8"/>
        <v>-17348.354628786848</v>
      </c>
      <c r="E73" s="45">
        <f t="shared" si="9"/>
        <v>4035658.25982755</v>
      </c>
    </row>
    <row r="74" spans="2:5" x14ac:dyDescent="0.25">
      <c r="B74">
        <f t="shared" si="0"/>
        <v>63</v>
      </c>
      <c r="C74" s="45">
        <f t="shared" si="7"/>
        <v>-6705.4539042763472</v>
      </c>
      <c r="D74" s="45">
        <f t="shared" si="8"/>
        <v>-17319.700031759905</v>
      </c>
      <c r="E74" s="45">
        <f t="shared" si="9"/>
        <v>4028952.8059232738</v>
      </c>
    </row>
    <row r="75" spans="2:5" x14ac:dyDescent="0.25">
      <c r="B75">
        <f t="shared" si="0"/>
        <v>64</v>
      </c>
      <c r="C75" s="45">
        <f t="shared" si="7"/>
        <v>-6734.231477282201</v>
      </c>
      <c r="D75" s="45">
        <f t="shared" si="8"/>
        <v>-17290.922458754052</v>
      </c>
      <c r="E75" s="45">
        <f t="shared" si="9"/>
        <v>4022218.5744459918</v>
      </c>
    </row>
    <row r="76" spans="2:5" x14ac:dyDescent="0.25">
      <c r="B76">
        <f t="shared" ref="B76:B85" si="10">+B75+1</f>
        <v>65</v>
      </c>
      <c r="C76" s="45">
        <f t="shared" si="7"/>
        <v>-6763.1325540388689</v>
      </c>
      <c r="D76" s="45">
        <f t="shared" si="8"/>
        <v>-17262.021381997383</v>
      </c>
      <c r="E76" s="45">
        <f t="shared" si="9"/>
        <v>4015455.4418919529</v>
      </c>
    </row>
    <row r="77" spans="2:5" x14ac:dyDescent="0.25">
      <c r="B77">
        <f t="shared" si="10"/>
        <v>66</v>
      </c>
      <c r="C77" s="45">
        <f t="shared" si="7"/>
        <v>-6792.1576645832856</v>
      </c>
      <c r="D77" s="45">
        <f t="shared" si="8"/>
        <v>-17232.996271452965</v>
      </c>
      <c r="E77" s="45">
        <f t="shared" si="9"/>
        <v>4008663.2842273698</v>
      </c>
    </row>
    <row r="78" spans="2:5" x14ac:dyDescent="0.25">
      <c r="B78">
        <f t="shared" si="10"/>
        <v>67</v>
      </c>
      <c r="C78" s="45">
        <f t="shared" si="7"/>
        <v>-6821.3073412271233</v>
      </c>
      <c r="D78" s="45">
        <f t="shared" si="8"/>
        <v>-17203.846594809129</v>
      </c>
      <c r="E78" s="45">
        <f t="shared" si="9"/>
        <v>4001841.9768861425</v>
      </c>
    </row>
    <row r="79" spans="2:5" x14ac:dyDescent="0.25">
      <c r="B79">
        <f t="shared" si="10"/>
        <v>68</v>
      </c>
      <c r="C79" s="45">
        <f t="shared" si="7"/>
        <v>-6850.5821185665554</v>
      </c>
      <c r="D79" s="45">
        <f t="shared" si="8"/>
        <v>-17174.571817469696</v>
      </c>
      <c r="E79" s="45">
        <f t="shared" si="9"/>
        <v>3994991.3947675759</v>
      </c>
    </row>
    <row r="80" spans="2:5" x14ac:dyDescent="0.25">
      <c r="B80">
        <f t="shared" si="10"/>
        <v>69</v>
      </c>
      <c r="C80" s="45">
        <f t="shared" si="7"/>
        <v>-6879.9825334920706</v>
      </c>
      <c r="D80" s="45">
        <f t="shared" si="8"/>
        <v>-17145.17140254418</v>
      </c>
      <c r="E80" s="45">
        <f t="shared" si="9"/>
        <v>3988111.4122340837</v>
      </c>
    </row>
    <row r="81" spans="2:5" x14ac:dyDescent="0.25">
      <c r="B81">
        <f t="shared" si="10"/>
        <v>70</v>
      </c>
      <c r="C81" s="45">
        <f t="shared" si="7"/>
        <v>-6909.5091251983067</v>
      </c>
      <c r="D81" s="45">
        <f t="shared" si="8"/>
        <v>-17115.644810837945</v>
      </c>
      <c r="E81" s="45">
        <f t="shared" si="9"/>
        <v>3981201.9031088855</v>
      </c>
    </row>
    <row r="82" spans="2:5" x14ac:dyDescent="0.25">
      <c r="B82">
        <f t="shared" si="10"/>
        <v>71</v>
      </c>
      <c r="C82" s="45">
        <f t="shared" si="7"/>
        <v>-6939.1624351939499</v>
      </c>
      <c r="D82" s="45">
        <f t="shared" si="8"/>
        <v>-17085.991500842301</v>
      </c>
      <c r="E82" s="45">
        <f t="shared" si="9"/>
        <v>3974262.7406736915</v>
      </c>
    </row>
    <row r="83" spans="2:5" x14ac:dyDescent="0.25">
      <c r="B83">
        <f t="shared" si="10"/>
        <v>72</v>
      </c>
      <c r="C83" s="45">
        <f t="shared" si="7"/>
        <v>-6968.9430073116582</v>
      </c>
      <c r="D83" s="45">
        <f t="shared" si="8"/>
        <v>-17056.210928724591</v>
      </c>
      <c r="E83" s="45">
        <f t="shared" si="9"/>
        <v>3967293.7976663797</v>
      </c>
    </row>
    <row r="84" spans="2:5" x14ac:dyDescent="0.25">
      <c r="B84">
        <f t="shared" si="10"/>
        <v>73</v>
      </c>
      <c r="C84" s="45">
        <f t="shared" si="7"/>
        <v>-6998.8513877180376</v>
      </c>
      <c r="D84" s="45">
        <f t="shared" si="8"/>
        <v>-17026.302548318214</v>
      </c>
      <c r="E84" s="45">
        <f t="shared" si="9"/>
        <v>3960294.9462786615</v>
      </c>
    </row>
    <row r="85" spans="2:5" x14ac:dyDescent="0.25">
      <c r="B85">
        <f t="shared" si="10"/>
        <v>74</v>
      </c>
      <c r="C85" s="45">
        <f t="shared" si="7"/>
        <v>-7028.8881249236601</v>
      </c>
      <c r="D85" s="45">
        <f t="shared" si="8"/>
        <v>-16996.265811112593</v>
      </c>
      <c r="E85" s="45">
        <f t="shared" si="9"/>
        <v>3953266.0581537378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ANALYSIS</vt:lpstr>
      <vt:lpstr>AMORT</vt:lpstr>
      <vt:lpstr>AMORT!NPER</vt:lpstr>
      <vt:lpstr>AMORT!PAYMENT</vt:lpstr>
      <vt:lpstr>AMORT!PV</vt:lpstr>
      <vt:lpstr>AMORT!RATE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Ryan Truitt</cp:lastModifiedBy>
  <cp:lastPrinted>2017-12-19T16:37:33Z</cp:lastPrinted>
  <dcterms:created xsi:type="dcterms:W3CDTF">2017-12-19T16:16:04Z</dcterms:created>
  <dcterms:modified xsi:type="dcterms:W3CDTF">2019-03-27T10:48:05Z</dcterms:modified>
</cp:coreProperties>
</file>